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FORMATIKA 2\"/>
    </mc:Choice>
  </mc:AlternateContent>
  <xr:revisionPtr revIDLastSave="0" documentId="8_{C9E5A432-437A-4F49-808F-8D3E3206D783}" xr6:coauthVersionLast="47" xr6:coauthVersionMax="47" xr10:uidLastSave="{00000000-0000-0000-0000-000000000000}"/>
  <bookViews>
    <workbookView xWindow="-120" yWindow="-120" windowWidth="21840" windowHeight="13140" xr2:uid="{01E703C3-CE7B-40ED-A040-11CE290D41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H8" i="1"/>
  <c r="H9" i="1"/>
  <c r="H10" i="1"/>
  <c r="H11" i="1"/>
  <c r="H12" i="1"/>
  <c r="H13" i="1"/>
  <c r="H14" i="1"/>
  <c r="H15" i="1"/>
  <c r="H16" i="1"/>
  <c r="H7" i="1"/>
  <c r="G8" i="1"/>
  <c r="G9" i="1"/>
  <c r="G10" i="1"/>
  <c r="G11" i="1"/>
  <c r="G12" i="1"/>
  <c r="G13" i="1"/>
  <c r="G14" i="1"/>
  <c r="G15" i="1"/>
  <c r="G16" i="1"/>
  <c r="G7" i="1"/>
  <c r="F8" i="1"/>
  <c r="F9" i="1"/>
  <c r="F10" i="1"/>
  <c r="F11" i="1"/>
  <c r="F12" i="1"/>
  <c r="F13" i="1"/>
  <c r="F14" i="1"/>
  <c r="F15" i="1"/>
  <c r="F16" i="1"/>
  <c r="F7" i="1"/>
  <c r="D16" i="1"/>
  <c r="D15" i="1"/>
  <c r="D14" i="1"/>
  <c r="D13" i="1"/>
  <c r="D12" i="1"/>
  <c r="D11" i="1"/>
  <c r="D10" i="1"/>
  <c r="D9" i="1"/>
  <c r="D8" i="1"/>
  <c r="D7" i="1"/>
  <c r="C7" i="1"/>
  <c r="C8" i="1"/>
  <c r="C9" i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<sst xmlns="http://schemas.openxmlformats.org/spreadsheetml/2006/main" count="51" uniqueCount="51">
  <si>
    <t>Laporan Keuntungan Mingguan</t>
  </si>
  <si>
    <t>NO</t>
  </si>
  <si>
    <t>KODE</t>
  </si>
  <si>
    <t>NAMA KENDARAAN &amp; MERK</t>
  </si>
  <si>
    <t>HARGA SEWA</t>
  </si>
  <si>
    <t>LAMA PERJALANAN</t>
  </si>
  <si>
    <t>TOTAL</t>
  </si>
  <si>
    <t>DISCOUNT</t>
  </si>
  <si>
    <t>BONUS</t>
  </si>
  <si>
    <t>Total seluruh nilai</t>
  </si>
  <si>
    <t>Nilai terbesar</t>
  </si>
  <si>
    <t>Nilai terendah</t>
  </si>
  <si>
    <t>Nilai rata-rata</t>
  </si>
  <si>
    <t>Jumlah data</t>
  </si>
  <si>
    <t>Kode Barang</t>
  </si>
  <si>
    <t>Nama Kendaraan</t>
  </si>
  <si>
    <t>MB</t>
  </si>
  <si>
    <t>MT</t>
  </si>
  <si>
    <t>KA</t>
  </si>
  <si>
    <t>BS</t>
  </si>
  <si>
    <t>PS</t>
  </si>
  <si>
    <t>MOBIL</t>
  </si>
  <si>
    <t>MOTOR</t>
  </si>
  <si>
    <t>KERETA API</t>
  </si>
  <si>
    <t>BUS</t>
  </si>
  <si>
    <t>PESAWAT</t>
  </si>
  <si>
    <t>KODE TRAVEL</t>
  </si>
  <si>
    <t>TOYOTA ALPARD</t>
  </si>
  <si>
    <t>HONDA CBR</t>
  </si>
  <si>
    <t>SINAR SENJA</t>
  </si>
  <si>
    <t>DAMRI</t>
  </si>
  <si>
    <t xml:space="preserve">Harga 1 SUS = </t>
  </si>
  <si>
    <t>MB-12-11</t>
  </si>
  <si>
    <t>KA-16-13</t>
  </si>
  <si>
    <t>BS-18-14</t>
  </si>
  <si>
    <t>MT-99-12</t>
  </si>
  <si>
    <t>PS-97-15</t>
  </si>
  <si>
    <t>MB-14-11</t>
  </si>
  <si>
    <t>KA-13-13</t>
  </si>
  <si>
    <t>BS-12-14</t>
  </si>
  <si>
    <t>PS-91-15</t>
  </si>
  <si>
    <t>MT-96-12</t>
  </si>
  <si>
    <t>11</t>
  </si>
  <si>
    <t>12</t>
  </si>
  <si>
    <t>13</t>
  </si>
  <si>
    <t>14</t>
  </si>
  <si>
    <t>15</t>
  </si>
  <si>
    <t>JET AIR</t>
  </si>
  <si>
    <t>Merk</t>
  </si>
  <si>
    <t>TRAVEL JAYA</t>
  </si>
  <si>
    <t>JL. KUCING IMUT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</si>
</sst>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\ #,##0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Aharoni"/>
      <charset val="177"/>
    </font>
    <font>
      <sz val="14"/>
      <color theme="1"/>
      <name val="Algerian"/>
      <family val="5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11" xfId="0" applyNumberForma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3" borderId="10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60B1-3720-4825-B46C-126BDCB223CC}">
  <dimension ref="A1:J28"/>
  <sheetViews>
    <sheetView tabSelected="1" topLeftCell="A13" zoomScale="90" zoomScaleNormal="90" workbookViewId="0">
      <selection activeCell="P19" sqref="P19"/>
    </sheetView>
  </sheetViews>
  <sheetFormatPr defaultRowHeight="15" x14ac:dyDescent="0.25"/>
  <cols>
    <col min="1" max="1" width="15.28515625" customWidth="1"/>
    <col min="2" max="2" width="12.42578125" customWidth="1"/>
    <col min="3" max="3" width="29.85546875" customWidth="1"/>
    <col min="4" max="4" width="18" customWidth="1"/>
    <col min="5" max="5" width="23.42578125" customWidth="1"/>
    <col min="6" max="6" width="17.5703125" customWidth="1"/>
    <col min="7" max="7" width="15.85546875" customWidth="1"/>
    <col min="8" max="8" width="16.42578125" customWidth="1"/>
  </cols>
  <sheetData>
    <row r="1" spans="1:8" ht="26.25" x14ac:dyDescent="0.4">
      <c r="A1" s="17" t="s">
        <v>0</v>
      </c>
    </row>
    <row r="2" spans="1:8" ht="19.5" x14ac:dyDescent="0.3">
      <c r="A2" s="18" t="s">
        <v>49</v>
      </c>
    </row>
    <row r="3" spans="1:8" ht="16.5" x14ac:dyDescent="0.3">
      <c r="A3" s="19" t="s">
        <v>50</v>
      </c>
    </row>
    <row r="5" spans="1:8" x14ac:dyDescent="0.25">
      <c r="A5" t="s">
        <v>31</v>
      </c>
      <c r="C5">
        <v>15000</v>
      </c>
    </row>
    <row r="6" spans="1:8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</row>
    <row r="7" spans="1:8" x14ac:dyDescent="0.25">
      <c r="A7" s="11">
        <v>1</v>
      </c>
      <c r="B7" s="11" t="s">
        <v>32</v>
      </c>
      <c r="C7" s="11" t="str">
        <f>VLOOKUP(LEFT(B7,2),$B$24:$C$28,2,FALSE)&amp;"-"&amp;HLOOKUP(RIGHT(B7,2),$F$23:$J$24,2,FALSE)</f>
        <v>MOBIL-TOYOTA ALPARD</v>
      </c>
      <c r="D7" s="12">
        <f>MID(B7,4,2)*C5</f>
        <v>180000</v>
      </c>
      <c r="E7" s="11">
        <v>7</v>
      </c>
      <c r="F7" s="12">
        <f>(D7+25%*D7)*E7</f>
        <v>1575000</v>
      </c>
      <c r="G7" s="12">
        <f>IF(F7&gt;1000000,F7*25%,IF(F7&gt;=800000,F7*20%,IF(F7&gt;=500000,F7*15%,IF(F7*10%,IF(F7&gt;=200000,F7*5%,IF(F7&lt;200000,F7*0%))))))</f>
        <v>393750</v>
      </c>
      <c r="H7" s="11" t="str">
        <f>IF(AND(F7&gt;=2100000,G7&gt;=1100000),"JAM ROLEX",IF(AND(F7&gt;=1100000,F7&gt;=51000),"SEPATU NIKE","TAS ASUS"))</f>
        <v>SEPATU NIKE</v>
      </c>
    </row>
    <row r="8" spans="1:8" x14ac:dyDescent="0.25">
      <c r="A8" s="11">
        <v>2</v>
      </c>
      <c r="B8" s="11" t="s">
        <v>33</v>
      </c>
      <c r="C8" s="11" t="str">
        <f t="shared" ref="C8:C16" si="0">VLOOKUP(LEFT(B8,2),$B$24:$C$28,2,FALSE)&amp;"-"&amp;HLOOKUP(RIGHT(B8,2),$F$23:$J$24,2,FALSE)</f>
        <v>KERETA API-SINAR SENJA</v>
      </c>
      <c r="D8" s="12">
        <f>MID(B8,4,2)*C5</f>
        <v>240000</v>
      </c>
      <c r="E8" s="11">
        <v>6</v>
      </c>
      <c r="F8" s="12">
        <f t="shared" ref="F8:F16" si="1">(D8+25%*D8)*E8</f>
        <v>1800000</v>
      </c>
      <c r="G8" s="12">
        <f t="shared" ref="G8:G16" si="2">IF(F8&gt;1000000,F8*25%,IF(F8&gt;=800000,F8*20%,IF(F8&gt;=500000,F8*15%,IF(F8*10%,IF(F8&gt;=200000,F8*5%,IF(F8&lt;200000,F8*0%))))))</f>
        <v>450000</v>
      </c>
      <c r="H8" s="11" t="str">
        <f t="shared" ref="H8:H16" si="3">IF(AND(F8&gt;=2100000,G8&gt;=1100000),"JAM ROLEX",IF(AND(F8&gt;=1100000,F8&gt;=51000),"SEPATU NIKE","TAS ASUS"))</f>
        <v>SEPATU NIKE</v>
      </c>
    </row>
    <row r="9" spans="1:8" x14ac:dyDescent="0.25">
      <c r="A9" s="11">
        <v>3</v>
      </c>
      <c r="B9" s="11" t="s">
        <v>34</v>
      </c>
      <c r="C9" s="11" t="str">
        <f t="shared" si="0"/>
        <v>BUS-DAMRI</v>
      </c>
      <c r="D9" s="12">
        <f>MID(B9,4,2)*C5</f>
        <v>270000</v>
      </c>
      <c r="E9" s="11">
        <v>4</v>
      </c>
      <c r="F9" s="12">
        <f t="shared" si="1"/>
        <v>1350000</v>
      </c>
      <c r="G9" s="12">
        <f t="shared" si="2"/>
        <v>337500</v>
      </c>
      <c r="H9" s="11" t="str">
        <f t="shared" si="3"/>
        <v>SEPATU NIKE</v>
      </c>
    </row>
    <row r="10" spans="1:8" x14ac:dyDescent="0.25">
      <c r="A10" s="11">
        <v>4</v>
      </c>
      <c r="B10" s="11" t="s">
        <v>35</v>
      </c>
      <c r="C10" s="11" t="str">
        <f t="shared" si="0"/>
        <v>MOTOR-HONDA CBR</v>
      </c>
      <c r="D10" s="12">
        <f>MID(B10,4,2)*C5</f>
        <v>1485000</v>
      </c>
      <c r="E10" s="11">
        <v>5</v>
      </c>
      <c r="F10" s="12">
        <f t="shared" si="1"/>
        <v>9281250</v>
      </c>
      <c r="G10" s="12">
        <f t="shared" si="2"/>
        <v>2320312.5</v>
      </c>
      <c r="H10" s="11" t="str">
        <f t="shared" si="3"/>
        <v>JAM ROLEX</v>
      </c>
    </row>
    <row r="11" spans="1:8" x14ac:dyDescent="0.25">
      <c r="A11" s="11">
        <v>5</v>
      </c>
      <c r="B11" s="11" t="s">
        <v>36</v>
      </c>
      <c r="C11" s="11" t="str">
        <f t="shared" si="0"/>
        <v>PESAWAT-JET AIR</v>
      </c>
      <c r="D11" s="12">
        <f>MID(B11,4,2)*C5</f>
        <v>1455000</v>
      </c>
      <c r="E11" s="11">
        <v>3</v>
      </c>
      <c r="F11" s="12">
        <f t="shared" si="1"/>
        <v>5456250</v>
      </c>
      <c r="G11" s="12">
        <f t="shared" si="2"/>
        <v>1364062.5</v>
      </c>
      <c r="H11" s="11" t="str">
        <f t="shared" si="3"/>
        <v>JAM ROLEX</v>
      </c>
    </row>
    <row r="12" spans="1:8" x14ac:dyDescent="0.25">
      <c r="A12" s="11">
        <v>6</v>
      </c>
      <c r="B12" s="11" t="s">
        <v>37</v>
      </c>
      <c r="C12" s="11" t="str">
        <f t="shared" si="0"/>
        <v>MOBIL-TOYOTA ALPARD</v>
      </c>
      <c r="D12" s="12">
        <f>MID(B12,4,2)*C5</f>
        <v>210000</v>
      </c>
      <c r="E12" s="11">
        <v>2</v>
      </c>
      <c r="F12" s="12">
        <f t="shared" si="1"/>
        <v>525000</v>
      </c>
      <c r="G12" s="12">
        <f t="shared" si="2"/>
        <v>78750</v>
      </c>
      <c r="H12" s="11" t="str">
        <f t="shared" si="3"/>
        <v>TAS ASUS</v>
      </c>
    </row>
    <row r="13" spans="1:8" x14ac:dyDescent="0.25">
      <c r="A13" s="11">
        <v>7</v>
      </c>
      <c r="B13" s="11" t="s">
        <v>38</v>
      </c>
      <c r="C13" s="11" t="str">
        <f t="shared" si="0"/>
        <v>KERETA API-SINAR SENJA</v>
      </c>
      <c r="D13" s="12">
        <f>MID(B13,4,2)*C5</f>
        <v>195000</v>
      </c>
      <c r="E13" s="11">
        <v>4</v>
      </c>
      <c r="F13" s="12">
        <f t="shared" si="1"/>
        <v>975000</v>
      </c>
      <c r="G13" s="12">
        <f t="shared" si="2"/>
        <v>195000</v>
      </c>
      <c r="H13" s="11" t="str">
        <f t="shared" si="3"/>
        <v>TAS ASUS</v>
      </c>
    </row>
    <row r="14" spans="1:8" x14ac:dyDescent="0.25">
      <c r="A14" s="11">
        <v>8</v>
      </c>
      <c r="B14" s="11" t="s">
        <v>39</v>
      </c>
      <c r="C14" s="11" t="str">
        <f t="shared" si="0"/>
        <v>BUS-DAMRI</v>
      </c>
      <c r="D14" s="12">
        <f>MID(B14,4,2)*C5</f>
        <v>180000</v>
      </c>
      <c r="E14" s="11">
        <v>1</v>
      </c>
      <c r="F14" s="12">
        <f t="shared" si="1"/>
        <v>225000</v>
      </c>
      <c r="G14" s="12">
        <f t="shared" si="2"/>
        <v>11250</v>
      </c>
      <c r="H14" s="11" t="str">
        <f t="shared" si="3"/>
        <v>TAS ASUS</v>
      </c>
    </row>
    <row r="15" spans="1:8" x14ac:dyDescent="0.25">
      <c r="A15" s="11">
        <v>9</v>
      </c>
      <c r="B15" s="11" t="s">
        <v>40</v>
      </c>
      <c r="C15" s="11" t="str">
        <f t="shared" si="0"/>
        <v>PESAWAT-JET AIR</v>
      </c>
      <c r="D15" s="12">
        <f>MID(B15,4,2)*C5</f>
        <v>1365000</v>
      </c>
      <c r="E15" s="11">
        <v>7</v>
      </c>
      <c r="F15" s="12">
        <f t="shared" si="1"/>
        <v>11943750</v>
      </c>
      <c r="G15" s="12">
        <f t="shared" si="2"/>
        <v>2985937.5</v>
      </c>
      <c r="H15" s="11" t="str">
        <f t="shared" si="3"/>
        <v>JAM ROLEX</v>
      </c>
    </row>
    <row r="16" spans="1:8" ht="15.75" thickBot="1" x14ac:dyDescent="0.3">
      <c r="A16" s="13">
        <v>10</v>
      </c>
      <c r="B16" s="13" t="s">
        <v>41</v>
      </c>
      <c r="C16" s="11" t="str">
        <f t="shared" si="0"/>
        <v>MOTOR-HONDA CBR</v>
      </c>
      <c r="D16" s="12">
        <f>MID(B16,4,2)*C5</f>
        <v>1440000</v>
      </c>
      <c r="E16" s="13">
        <v>5</v>
      </c>
      <c r="F16" s="12">
        <f t="shared" si="1"/>
        <v>9000000</v>
      </c>
      <c r="G16" s="12">
        <f t="shared" si="2"/>
        <v>2250000</v>
      </c>
      <c r="H16" s="11" t="str">
        <f t="shared" si="3"/>
        <v>JAM ROLEX</v>
      </c>
    </row>
    <row r="17" spans="1:10" x14ac:dyDescent="0.25">
      <c r="A17" s="2" t="s">
        <v>9</v>
      </c>
      <c r="B17" s="3"/>
      <c r="C17" s="3"/>
      <c r="D17" s="3"/>
      <c r="E17" s="3"/>
      <c r="F17" s="8">
        <f>SUM(F7:F16)</f>
        <v>42131250</v>
      </c>
      <c r="G17" s="1"/>
    </row>
    <row r="18" spans="1:10" x14ac:dyDescent="0.25">
      <c r="A18" s="4" t="s">
        <v>10</v>
      </c>
      <c r="B18" s="5"/>
      <c r="C18" s="5"/>
      <c r="D18" s="5"/>
      <c r="E18" s="5"/>
      <c r="F18" s="9">
        <f>MAX(F7:F16)</f>
        <v>11943750</v>
      </c>
    </row>
    <row r="19" spans="1:10" x14ac:dyDescent="0.25">
      <c r="A19" s="4" t="s">
        <v>11</v>
      </c>
      <c r="B19" s="5"/>
      <c r="C19" s="5"/>
      <c r="D19" s="5"/>
      <c r="E19" s="5"/>
      <c r="F19" s="9">
        <f>MIN(F7:F16)</f>
        <v>225000</v>
      </c>
    </row>
    <row r="20" spans="1:10" x14ac:dyDescent="0.25">
      <c r="A20" s="4" t="s">
        <v>12</v>
      </c>
      <c r="B20" s="5"/>
      <c r="C20" s="5"/>
      <c r="D20" s="5"/>
      <c r="E20" s="5"/>
      <c r="F20" s="9">
        <f>AVERAGE(F7:F16)</f>
        <v>4213125</v>
      </c>
    </row>
    <row r="21" spans="1:10" ht="15.75" thickBot="1" x14ac:dyDescent="0.3">
      <c r="A21" s="6" t="s">
        <v>13</v>
      </c>
      <c r="B21" s="7"/>
      <c r="C21" s="7"/>
      <c r="D21" s="7"/>
      <c r="E21" s="7"/>
      <c r="F21" s="10">
        <f>COUNT(F7:F16)</f>
        <v>10</v>
      </c>
    </row>
    <row r="23" spans="1:10" x14ac:dyDescent="0.25">
      <c r="B23" s="14" t="s">
        <v>14</v>
      </c>
      <c r="C23" s="14" t="s">
        <v>15</v>
      </c>
      <c r="E23" s="15" t="s">
        <v>26</v>
      </c>
      <c r="F23" s="16" t="s">
        <v>42</v>
      </c>
      <c r="G23" s="16" t="s">
        <v>43</v>
      </c>
      <c r="H23" s="16" t="s">
        <v>44</v>
      </c>
      <c r="I23" s="16" t="s">
        <v>45</v>
      </c>
      <c r="J23" s="16" t="s">
        <v>46</v>
      </c>
    </row>
    <row r="24" spans="1:10" x14ac:dyDescent="0.25">
      <c r="B24" s="14" t="s">
        <v>16</v>
      </c>
      <c r="C24" s="14" t="s">
        <v>21</v>
      </c>
      <c r="E24" s="15" t="s">
        <v>48</v>
      </c>
      <c r="F24" s="15" t="s">
        <v>27</v>
      </c>
      <c r="G24" s="15" t="s">
        <v>28</v>
      </c>
      <c r="H24" s="15" t="s">
        <v>29</v>
      </c>
      <c r="I24" s="15" t="s">
        <v>30</v>
      </c>
      <c r="J24" s="15" t="s">
        <v>47</v>
      </c>
    </row>
    <row r="25" spans="1:10" x14ac:dyDescent="0.25">
      <c r="B25" s="14" t="s">
        <v>17</v>
      </c>
      <c r="C25" s="14" t="s">
        <v>22</v>
      </c>
    </row>
    <row r="26" spans="1:10" x14ac:dyDescent="0.25">
      <c r="B26" s="14" t="s">
        <v>18</v>
      </c>
      <c r="C26" s="14" t="s">
        <v>23</v>
      </c>
    </row>
    <row r="27" spans="1:10" x14ac:dyDescent="0.25">
      <c r="B27" s="14" t="s">
        <v>19</v>
      </c>
      <c r="C27" s="14" t="s">
        <v>24</v>
      </c>
    </row>
    <row r="28" spans="1:10" x14ac:dyDescent="0.25">
      <c r="B28" s="14" t="s">
        <v>20</v>
      </c>
      <c r="C28" s="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2025-05-14T06:41:47Z</dcterms:created>
  <dcterms:modified xsi:type="dcterms:W3CDTF">2025-05-15T05:53:10Z</dcterms:modified>
</cp:coreProperties>
</file>